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xMitch\"/>
    </mc:Choice>
  </mc:AlternateContent>
  <xr:revisionPtr revIDLastSave="0" documentId="8_{927674BC-56B0-444D-8B7B-72B123B2969D}" xr6:coauthVersionLast="47" xr6:coauthVersionMax="47" xr10:uidLastSave="{00000000-0000-0000-0000-000000000000}"/>
  <bookViews>
    <workbookView xWindow="-98" yWindow="-98" windowWidth="21795" windowHeight="13875" xr2:uid="{03DAEBA0-D630-4A42-B091-9C390E23BFDB}"/>
  </bookViews>
  <sheets>
    <sheet name="24-12 Switch Calculator" sheetId="10" r:id="rId1"/>
    <sheet name="24-12 Switch Calc  3 Options" sheetId="12" r:id="rId2"/>
    <sheet name="Sheet1" sheetId="1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2" l="1"/>
  <c r="J30" i="12" s="1"/>
  <c r="J28" i="12"/>
  <c r="J31" i="12" s="1"/>
  <c r="K24" i="12"/>
  <c r="J17" i="12"/>
  <c r="J34" i="12" s="1"/>
  <c r="J36" i="12" s="1"/>
  <c r="K16" i="12"/>
  <c r="J16" i="12"/>
  <c r="K15" i="12"/>
  <c r="J15" i="12"/>
  <c r="J9" i="12"/>
  <c r="J6" i="12"/>
  <c r="J8" i="12" s="1"/>
  <c r="G30" i="12"/>
  <c r="G29" i="12"/>
  <c r="H24" i="12"/>
  <c r="G28" i="12" s="1"/>
  <c r="G31" i="12" s="1"/>
  <c r="G17" i="12"/>
  <c r="G34" i="12" s="1"/>
  <c r="G36" i="12" s="1"/>
  <c r="H16" i="12"/>
  <c r="H17" i="12" s="1"/>
  <c r="G16" i="12"/>
  <c r="H15" i="12"/>
  <c r="G15" i="12"/>
  <c r="G9" i="12"/>
  <c r="G6" i="12"/>
  <c r="G8" i="12" s="1"/>
  <c r="D29" i="12"/>
  <c r="D30" i="12" s="1"/>
  <c r="E24" i="12"/>
  <c r="D28" i="12" s="1"/>
  <c r="E16" i="12"/>
  <c r="D16" i="12"/>
  <c r="E15" i="12"/>
  <c r="D15" i="12"/>
  <c r="D9" i="12"/>
  <c r="D6" i="12"/>
  <c r="D8" i="12" s="1"/>
  <c r="C37" i="10"/>
  <c r="C36" i="10"/>
  <c r="C34" i="10"/>
  <c r="C35" i="10"/>
  <c r="C29" i="10"/>
  <c r="C30" i="10" s="1"/>
  <c r="D24" i="10"/>
  <c r="C28" i="10" s="1"/>
  <c r="C15" i="10"/>
  <c r="C17" i="10" s="1"/>
  <c r="C32" i="10" s="1"/>
  <c r="D15" i="10"/>
  <c r="C16" i="10"/>
  <c r="D16" i="10"/>
  <c r="C6" i="10"/>
  <c r="C8" i="10" s="1"/>
  <c r="C9" i="10"/>
  <c r="K17" i="12" l="1"/>
  <c r="K18" i="12" s="1"/>
  <c r="G35" i="12"/>
  <c r="G37" i="12" s="1"/>
  <c r="H21" i="12"/>
  <c r="H25" i="12" s="1"/>
  <c r="G32" i="12"/>
  <c r="G33" i="12" s="1"/>
  <c r="H18" i="12"/>
  <c r="D17" i="12"/>
  <c r="D32" i="12" s="1"/>
  <c r="E17" i="12"/>
  <c r="J35" i="12"/>
  <c r="J37" i="12" s="1"/>
  <c r="K21" i="12"/>
  <c r="K25" i="12" s="1"/>
  <c r="J32" i="12"/>
  <c r="J33" i="12" s="1"/>
  <c r="D31" i="12"/>
  <c r="D17" i="10"/>
  <c r="D21" i="10" s="1"/>
  <c r="D25" i="10" s="1"/>
  <c r="C31" i="10"/>
  <c r="C33" i="10" s="1"/>
  <c r="D18" i="10"/>
  <c r="D34" i="12" l="1"/>
  <c r="D36" i="12" s="1"/>
  <c r="E18" i="12"/>
  <c r="D35" i="12"/>
  <c r="D37" i="12" s="1"/>
  <c r="E21" i="12"/>
  <c r="E25" i="12" s="1"/>
  <c r="D33" i="12"/>
</calcChain>
</file>

<file path=xl/sharedStrings.xml><?xml version="1.0" encoding="utf-8"?>
<sst xmlns="http://schemas.openxmlformats.org/spreadsheetml/2006/main" count="161" uniqueCount="75">
  <si>
    <t>a.</t>
  </si>
  <si>
    <t>Taxpayer's Liability</t>
  </si>
  <si>
    <t>b.</t>
  </si>
  <si>
    <t>c.</t>
  </si>
  <si>
    <t>Income Component</t>
  </si>
  <si>
    <t>d.</t>
  </si>
  <si>
    <t>e.</t>
  </si>
  <si>
    <t>f.</t>
  </si>
  <si>
    <t>Full-Pay in CSED</t>
  </si>
  <si>
    <t>g.</t>
  </si>
  <si>
    <t xml:space="preserve">Offer Type </t>
  </si>
  <si>
    <t>Offer Multiplier</t>
  </si>
  <si>
    <t>h.</t>
  </si>
  <si>
    <t>Monthly Excess  Income</t>
  </si>
  <si>
    <t>Remaining Months CSED</t>
  </si>
  <si>
    <t>j.</t>
  </si>
  <si>
    <t>k.</t>
  </si>
  <si>
    <t>l.</t>
  </si>
  <si>
    <t>m.</t>
  </si>
  <si>
    <t>n.</t>
  </si>
  <si>
    <t>o.</t>
  </si>
  <si>
    <t>Offer Amount (RCP)</t>
  </si>
  <si>
    <t>Cash</t>
  </si>
  <si>
    <t>Initial Offer</t>
  </si>
  <si>
    <t>Revised Offer</t>
  </si>
  <si>
    <t>ii.</t>
  </si>
  <si>
    <t>p.</t>
  </si>
  <si>
    <t>Required 20% Deposit with Cash OIC</t>
  </si>
  <si>
    <t>q.</t>
  </si>
  <si>
    <t>Months OIC is Pending</t>
  </si>
  <si>
    <t>r.</t>
  </si>
  <si>
    <t>s.</t>
  </si>
  <si>
    <t>t.</t>
  </si>
  <si>
    <t>Shortfall to make up upon switch</t>
  </si>
  <si>
    <t>u.</t>
  </si>
  <si>
    <t>Final Payment #24</t>
  </si>
  <si>
    <t>24 - 12 Switch Calculator</t>
  </si>
  <si>
    <t>Descriptions</t>
  </si>
  <si>
    <t>Captions ----&gt;</t>
  </si>
  <si>
    <t>Unprotect sheet password is: ASTPS</t>
  </si>
  <si>
    <t>Rows a. -g. are used to test IA within CSED</t>
  </si>
  <si>
    <t>Make entries only in yellow fields</t>
  </si>
  <si>
    <t>Notes:</t>
  </si>
  <si>
    <r>
      <t xml:space="preserve">If line g. is </t>
    </r>
    <r>
      <rPr>
        <b/>
        <sz val="14"/>
        <color rgb="FFFF0000"/>
        <rFont val="Calibri"/>
        <family val="2"/>
        <scheme val="minor"/>
      </rPr>
      <t>YES</t>
    </r>
    <r>
      <rPr>
        <sz val="14"/>
        <color theme="1"/>
        <rFont val="Calibri"/>
        <family val="2"/>
        <scheme val="minor"/>
      </rPr>
      <t xml:space="preserve"> it is likely not an OIC case</t>
    </r>
  </si>
  <si>
    <t xml:space="preserve">Payments after pendency up to #23 </t>
  </si>
  <si>
    <t>v.</t>
  </si>
  <si>
    <t>w.</t>
  </si>
  <si>
    <t>x.</t>
  </si>
  <si>
    <t>y.</t>
  </si>
  <si>
    <t>z.</t>
  </si>
  <si>
    <t>Total to be paid before final payment (r x w)</t>
  </si>
  <si>
    <t>IA/PPIA Comparison</t>
  </si>
  <si>
    <t>IA/PPIA Amount from Income</t>
  </si>
  <si>
    <t>IA/PPIA Income &amp; Equity Total</t>
  </si>
  <si>
    <t>Total to be paid prior to final payment (v+x)</t>
  </si>
  <si>
    <t>aa.</t>
  </si>
  <si>
    <t>Savings ---------------------------------------------------&gt;</t>
  </si>
  <si>
    <t>Equity Component*</t>
  </si>
  <si>
    <r>
      <t xml:space="preserve"> *Consider the taxpayer's ability </t>
    </r>
    <r>
      <rPr>
        <i/>
        <sz val="14"/>
        <color theme="1"/>
        <rFont val="Calibri"/>
        <family val="2"/>
        <scheme val="minor"/>
      </rPr>
      <t xml:space="preserve">access </t>
    </r>
    <r>
      <rPr>
        <sz val="14"/>
        <color theme="1"/>
        <rFont val="Calibri"/>
        <family val="2"/>
        <scheme val="minor"/>
      </rPr>
      <t>the equity</t>
    </r>
  </si>
  <si>
    <t>The amount of the OIC may be reduced further if any portion of the Equity Component can be defended as inaccessible.</t>
  </si>
  <si>
    <t>Periodic Payment</t>
  </si>
  <si>
    <t>Option to continue as Periodic Payment:</t>
  </si>
  <si>
    <t>Offer amount as Periodic Payment</t>
  </si>
  <si>
    <t>Monthly Payment on Periodic Payment OIC</t>
  </si>
  <si>
    <t>Amount paid during the pendency of Periodic Payment OIC</t>
  </si>
  <si>
    <t xml:space="preserve">Months to break-even for 24 </t>
  </si>
  <si>
    <t xml:space="preserve">Months to break-even for 12 </t>
  </si>
  <si>
    <t>ab.</t>
  </si>
  <si>
    <t>ac.</t>
  </si>
  <si>
    <t>ad.</t>
  </si>
  <si>
    <t>ae.</t>
  </si>
  <si>
    <t xml:space="preserve">Percentage of CSED to break-even for 24 </t>
  </si>
  <si>
    <t xml:space="preserve">Percentage of CSED to break-even for 12 </t>
  </si>
  <si>
    <t>[</t>
  </si>
  <si>
    <t>Total paid monthly during PP OIC pendency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</si>
</sst>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 wrapText="1"/>
    </xf>
    <xf numFmtId="164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10" fontId="1" fillId="0" borderId="0" xfId="0" applyNumberFormat="1" applyFont="1" applyAlignment="1">
      <alignment horizontal="center" vertical="center"/>
    </xf>
    <xf numFmtId="0" fontId="1" fillId="2" borderId="1" xfId="0" applyFont="1" applyFill="1" applyBorder="1"/>
    <xf numFmtId="164" fontId="1" fillId="2" borderId="4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/>
    <xf numFmtId="0" fontId="1" fillId="3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49" fontId="4" fillId="5" borderId="0" xfId="0" applyNumberFormat="1" applyFont="1" applyFill="1" applyAlignment="1">
      <alignment horizontal="left" wrapText="1"/>
    </xf>
    <xf numFmtId="164" fontId="1" fillId="7" borderId="2" xfId="0" applyNumberFormat="1" applyFont="1" applyFill="1" applyBorder="1" applyAlignment="1" applyProtection="1">
      <alignment horizontal="center"/>
      <protection locked="0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0" fontId="1" fillId="7" borderId="1" xfId="0" applyFont="1" applyFill="1" applyBorder="1" applyAlignment="1" applyProtection="1">
      <alignment horizontal="right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164" fontId="1" fillId="7" borderId="1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left"/>
    </xf>
    <xf numFmtId="164" fontId="3" fillId="2" borderId="8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164" fontId="3" fillId="8" borderId="8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1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/>
    </xf>
    <xf numFmtId="0" fontId="0" fillId="4" borderId="1" xfId="0" applyFill="1" applyBorder="1"/>
    <xf numFmtId="164" fontId="3" fillId="4" borderId="10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0" fontId="0" fillId="8" borderId="1" xfId="0" applyFill="1" applyBorder="1"/>
    <xf numFmtId="164" fontId="3" fillId="8" borderId="10" xfId="0" applyNumberFormat="1" applyFont="1" applyFill="1" applyBorder="1" applyAlignment="1">
      <alignment horizontal="center"/>
    </xf>
    <xf numFmtId="0" fontId="6" fillId="0" borderId="0" xfId="0" applyFont="1"/>
    <xf numFmtId="1" fontId="3" fillId="9" borderId="1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322C-3584-474F-99DB-2C4374879D8E}">
  <sheetPr>
    <pageSetUpPr fitToPage="1"/>
  </sheetPr>
  <dimension ref="A1:H37"/>
  <sheetViews>
    <sheetView tabSelected="1" zoomScale="74" zoomScaleNormal="300" workbookViewId="0">
      <selection activeCell="C3" sqref="C3"/>
    </sheetView>
  </sheetViews>
  <sheetFormatPr defaultRowHeight="14.25" x14ac:dyDescent="0.45"/>
  <cols>
    <col min="1" max="1" width="4.86328125" customWidth="1"/>
    <col min="2" max="2" width="63.86328125" customWidth="1"/>
    <col min="3" max="4" width="22.59765625" customWidth="1"/>
    <col min="5" max="5" width="7.19921875" customWidth="1"/>
    <col min="6" max="7" width="22.59765625" customWidth="1"/>
  </cols>
  <sheetData>
    <row r="1" spans="1:8" ht="40.049999999999997" customHeight="1" thickBot="1" x14ac:dyDescent="1.1000000000000001">
      <c r="B1" s="28" t="s">
        <v>36</v>
      </c>
    </row>
    <row r="2" spans="1:8" ht="18.399999999999999" thickBot="1" x14ac:dyDescent="0.6">
      <c r="A2" s="4"/>
      <c r="B2" s="29" t="s">
        <v>37</v>
      </c>
      <c r="C2" s="30" t="s">
        <v>51</v>
      </c>
      <c r="D2" s="2"/>
      <c r="E2" s="2"/>
      <c r="F2" s="2"/>
      <c r="G2" s="2"/>
      <c r="H2" s="2"/>
    </row>
    <row r="3" spans="1:8" ht="18" x14ac:dyDescent="0.55000000000000004">
      <c r="A3" s="4" t="s">
        <v>0</v>
      </c>
      <c r="B3" s="31" t="s">
        <v>1</v>
      </c>
      <c r="C3" s="40">
        <v>200000</v>
      </c>
      <c r="D3" s="17"/>
      <c r="E3" s="48" t="s">
        <v>42</v>
      </c>
      <c r="F3" s="17"/>
      <c r="G3" s="17"/>
      <c r="H3" s="1"/>
    </row>
    <row r="4" spans="1:8" ht="18" x14ac:dyDescent="0.55000000000000004">
      <c r="A4" s="4" t="s">
        <v>2</v>
      </c>
      <c r="B4" s="5" t="s">
        <v>13</v>
      </c>
      <c r="C4" s="41">
        <v>1000</v>
      </c>
      <c r="D4" s="18"/>
      <c r="E4" s="3" t="s">
        <v>41</v>
      </c>
      <c r="F4" s="19"/>
      <c r="G4" s="18"/>
      <c r="H4" s="1"/>
    </row>
    <row r="5" spans="1:8" ht="18" x14ac:dyDescent="0.55000000000000004">
      <c r="A5" s="4" t="s">
        <v>3</v>
      </c>
      <c r="B5" s="5" t="s">
        <v>14</v>
      </c>
      <c r="C5" s="42">
        <v>72</v>
      </c>
      <c r="D5" s="20"/>
      <c r="E5" s="1" t="s">
        <v>40</v>
      </c>
      <c r="F5" s="20"/>
      <c r="G5" s="20"/>
      <c r="H5" s="1"/>
    </row>
    <row r="6" spans="1:8" ht="18" x14ac:dyDescent="0.55000000000000004">
      <c r="A6" s="4" t="s">
        <v>5</v>
      </c>
      <c r="B6" s="32" t="s">
        <v>52</v>
      </c>
      <c r="C6" s="16">
        <f>+C5*C4</f>
        <v>72000</v>
      </c>
      <c r="D6" s="18"/>
      <c r="E6" s="45" t="s">
        <v>43</v>
      </c>
      <c r="F6" s="18"/>
      <c r="G6" s="18"/>
      <c r="H6" s="1"/>
    </row>
    <row r="7" spans="1:8" ht="18" x14ac:dyDescent="0.55000000000000004">
      <c r="A7" s="4" t="s">
        <v>6</v>
      </c>
      <c r="B7" s="32" t="s">
        <v>57</v>
      </c>
      <c r="C7" s="41">
        <v>25000</v>
      </c>
      <c r="D7" s="18"/>
      <c r="E7" s="45" t="s">
        <v>39</v>
      </c>
      <c r="F7" s="18"/>
      <c r="G7" s="18"/>
      <c r="H7" s="1"/>
    </row>
    <row r="8" spans="1:8" ht="18" x14ac:dyDescent="0.55000000000000004">
      <c r="A8" s="4" t="s">
        <v>7</v>
      </c>
      <c r="B8" s="5" t="s">
        <v>53</v>
      </c>
      <c r="C8" s="16">
        <f>C6+C7</f>
        <v>97000</v>
      </c>
      <c r="D8" s="18"/>
      <c r="E8" s="45" t="s">
        <v>58</v>
      </c>
      <c r="F8" s="18"/>
      <c r="G8" s="18"/>
      <c r="H8" s="1"/>
    </row>
    <row r="9" spans="1:8" ht="18" x14ac:dyDescent="0.55000000000000004">
      <c r="A9" s="4" t="s">
        <v>9</v>
      </c>
      <c r="B9" s="5" t="s">
        <v>8</v>
      </c>
      <c r="C9" s="47" t="str">
        <f>IF(C4&gt;(C3/C5),"YES","NO")</f>
        <v>NO</v>
      </c>
      <c r="D9" s="45"/>
      <c r="E9" s="45"/>
      <c r="G9" s="2"/>
      <c r="H9" s="1"/>
    </row>
    <row r="10" spans="1:8" ht="18.399999999999999" thickBot="1" x14ac:dyDescent="0.6">
      <c r="A10" s="4"/>
      <c r="B10" s="3"/>
      <c r="C10" s="2"/>
      <c r="D10" s="45"/>
      <c r="E10" s="45"/>
      <c r="F10" s="45"/>
      <c r="G10" s="45"/>
      <c r="H10" s="1"/>
    </row>
    <row r="11" spans="1:8" ht="18.399999999999999" thickBot="1" x14ac:dyDescent="0.6">
      <c r="A11" s="4" t="s">
        <v>12</v>
      </c>
      <c r="B11" s="29" t="s">
        <v>38</v>
      </c>
      <c r="C11" s="35" t="s">
        <v>23</v>
      </c>
      <c r="D11" s="36" t="s">
        <v>24</v>
      </c>
      <c r="E11" s="18"/>
      <c r="G11" s="18"/>
      <c r="H11" s="1"/>
    </row>
    <row r="12" spans="1:8" ht="18" x14ac:dyDescent="0.55000000000000004">
      <c r="A12" s="4" t="s">
        <v>25</v>
      </c>
      <c r="B12" s="31" t="s">
        <v>10</v>
      </c>
      <c r="C12" s="15" t="s">
        <v>60</v>
      </c>
      <c r="D12" s="15" t="s">
        <v>22</v>
      </c>
      <c r="E12" s="2"/>
      <c r="F12" s="2"/>
      <c r="G12" s="2"/>
      <c r="H12" s="1"/>
    </row>
    <row r="13" spans="1:8" ht="18" x14ac:dyDescent="0.55000000000000004">
      <c r="A13" s="4" t="s">
        <v>15</v>
      </c>
      <c r="B13" s="5" t="s">
        <v>11</v>
      </c>
      <c r="C13" s="6">
        <v>24</v>
      </c>
      <c r="D13" s="6">
        <v>12</v>
      </c>
      <c r="E13" s="2"/>
      <c r="F13" s="2"/>
      <c r="G13" s="2"/>
      <c r="H13" s="1"/>
    </row>
    <row r="15" spans="1:8" ht="18" x14ac:dyDescent="0.55000000000000004">
      <c r="A15" s="4" t="s">
        <v>16</v>
      </c>
      <c r="B15" s="5" t="s">
        <v>57</v>
      </c>
      <c r="C15" s="7">
        <f>+C7</f>
        <v>25000</v>
      </c>
      <c r="D15" s="7">
        <f>+C7</f>
        <v>25000</v>
      </c>
      <c r="E15" s="17"/>
      <c r="F15" s="17"/>
      <c r="G15" s="17"/>
      <c r="H15" s="1"/>
    </row>
    <row r="16" spans="1:8" ht="18" x14ac:dyDescent="0.55000000000000004">
      <c r="A16" s="4" t="s">
        <v>17</v>
      </c>
      <c r="B16" s="5" t="s">
        <v>4</v>
      </c>
      <c r="C16" s="7">
        <f>C4*C13</f>
        <v>24000</v>
      </c>
      <c r="D16" s="7">
        <f>C4*D13</f>
        <v>12000</v>
      </c>
      <c r="E16" s="17"/>
      <c r="F16" s="17"/>
      <c r="G16" s="17"/>
      <c r="H16" s="1"/>
    </row>
    <row r="17" spans="1:8" ht="18.399999999999999" thickBot="1" x14ac:dyDescent="0.6">
      <c r="A17" s="4" t="s">
        <v>18</v>
      </c>
      <c r="B17" s="5" t="s">
        <v>21</v>
      </c>
      <c r="C17" s="24">
        <f>SUM(C15,C16)</f>
        <v>49000</v>
      </c>
      <c r="D17" s="8">
        <f>SUM(D15:D16)</f>
        <v>37000</v>
      </c>
      <c r="E17" s="17"/>
      <c r="F17" s="17"/>
      <c r="G17" s="17"/>
      <c r="H17" s="1"/>
    </row>
    <row r="18" spans="1:8" ht="18.75" thickTop="1" thickBot="1" x14ac:dyDescent="0.6">
      <c r="A18" s="4" t="s">
        <v>19</v>
      </c>
      <c r="B18" s="84" t="s">
        <v>56</v>
      </c>
      <c r="C18" s="85"/>
      <c r="D18" s="37">
        <f>C17-D17</f>
        <v>12000</v>
      </c>
      <c r="E18" s="1"/>
      <c r="F18" s="1"/>
      <c r="G18" s="1"/>
      <c r="H18" s="1"/>
    </row>
    <row r="19" spans="1:8" ht="60" customHeight="1" x14ac:dyDescent="0.65">
      <c r="A19" s="4" t="s">
        <v>20</v>
      </c>
      <c r="B19" s="39" t="s">
        <v>59</v>
      </c>
      <c r="E19" s="2"/>
      <c r="F19" s="2"/>
      <c r="G19" s="2"/>
      <c r="H19" s="1"/>
    </row>
    <row r="21" spans="1:8" ht="18" x14ac:dyDescent="0.55000000000000004">
      <c r="A21" s="4" t="s">
        <v>26</v>
      </c>
      <c r="B21" s="5" t="s">
        <v>27</v>
      </c>
      <c r="D21" s="7">
        <f>+D17*0.2</f>
        <v>7400</v>
      </c>
      <c r="E21" s="4"/>
      <c r="F21" s="4"/>
      <c r="G21" s="4"/>
      <c r="H21" s="1"/>
    </row>
    <row r="22" spans="1:8" ht="18" x14ac:dyDescent="0.55000000000000004">
      <c r="A22" s="4" t="s">
        <v>28</v>
      </c>
      <c r="B22" s="27" t="s">
        <v>29</v>
      </c>
      <c r="C22" s="43">
        <v>10</v>
      </c>
      <c r="D22" s="26"/>
      <c r="E22" s="17"/>
      <c r="F22" s="4"/>
      <c r="G22" s="4"/>
      <c r="H22" s="1"/>
    </row>
    <row r="23" spans="1:8" ht="18" x14ac:dyDescent="0.55000000000000004">
      <c r="A23" s="4" t="s">
        <v>30</v>
      </c>
      <c r="B23" s="27" t="s">
        <v>63</v>
      </c>
      <c r="C23" s="44">
        <v>100</v>
      </c>
      <c r="D23" s="25"/>
      <c r="E23" s="17"/>
    </row>
    <row r="24" spans="1:8" ht="18" x14ac:dyDescent="0.55000000000000004">
      <c r="A24" s="4" t="s">
        <v>31</v>
      </c>
      <c r="B24" s="27" t="s">
        <v>64</v>
      </c>
      <c r="D24" s="7">
        <f>+C22*C23</f>
        <v>1000</v>
      </c>
    </row>
    <row r="25" spans="1:8" ht="18.399999999999999" thickBot="1" x14ac:dyDescent="0.6">
      <c r="A25" s="4" t="s">
        <v>32</v>
      </c>
      <c r="B25" s="38" t="s">
        <v>33</v>
      </c>
      <c r="D25" s="46">
        <f>+D21-D24</f>
        <v>6400</v>
      </c>
    </row>
    <row r="26" spans="1:8" ht="15" thickTop="1" thickBot="1" x14ac:dyDescent="0.5"/>
    <row r="27" spans="1:8" ht="18.399999999999999" thickBot="1" x14ac:dyDescent="0.6">
      <c r="A27" s="4" t="s">
        <v>34</v>
      </c>
      <c r="B27" s="34" t="s">
        <v>61</v>
      </c>
      <c r="C27" s="18"/>
      <c r="D27" s="18"/>
      <c r="E27" s="18"/>
      <c r="F27" s="18"/>
      <c r="G27" s="18"/>
      <c r="H27" s="1"/>
    </row>
    <row r="28" spans="1:8" ht="18" x14ac:dyDescent="0.55000000000000004">
      <c r="A28" s="4" t="s">
        <v>45</v>
      </c>
      <c r="B28" s="33" t="s">
        <v>74</v>
      </c>
      <c r="C28" s="7">
        <f>+D24</f>
        <v>1000</v>
      </c>
      <c r="E28" s="1"/>
      <c r="F28" s="1"/>
      <c r="G28" s="1"/>
      <c r="H28" s="1"/>
    </row>
    <row r="29" spans="1:8" ht="18" x14ac:dyDescent="0.55000000000000004">
      <c r="A29" s="4" t="s">
        <v>46</v>
      </c>
      <c r="B29" s="5" t="s">
        <v>44</v>
      </c>
      <c r="C29" s="49">
        <f>(23-C22)</f>
        <v>13</v>
      </c>
      <c r="D29" s="21"/>
      <c r="E29" s="21"/>
      <c r="F29" s="20"/>
      <c r="G29" s="21"/>
      <c r="H29" s="1"/>
    </row>
    <row r="30" spans="1:8" ht="18" x14ac:dyDescent="0.55000000000000004">
      <c r="A30" s="4" t="s">
        <v>47</v>
      </c>
      <c r="B30" s="23" t="s">
        <v>50</v>
      </c>
      <c r="C30" s="7">
        <f>C23*C29</f>
        <v>1300</v>
      </c>
      <c r="D30" s="1"/>
      <c r="E30" s="1"/>
      <c r="F30" s="1"/>
      <c r="G30" s="1"/>
      <c r="H30" s="1"/>
    </row>
    <row r="31" spans="1:8" ht="18" x14ac:dyDescent="0.55000000000000004">
      <c r="A31" s="4" t="s">
        <v>48</v>
      </c>
      <c r="B31" s="23" t="s">
        <v>54</v>
      </c>
      <c r="C31" s="7">
        <f>C28+C30</f>
        <v>2300</v>
      </c>
      <c r="D31" s="1"/>
      <c r="E31" s="1"/>
      <c r="F31" s="1"/>
      <c r="G31" s="1"/>
      <c r="H31" s="1"/>
    </row>
    <row r="32" spans="1:8" ht="15" customHeight="1" x14ac:dyDescent="0.55000000000000004">
      <c r="A32" s="4" t="s">
        <v>49</v>
      </c>
      <c r="B32" s="5" t="s">
        <v>62</v>
      </c>
      <c r="C32" s="7">
        <f>C17</f>
        <v>49000</v>
      </c>
      <c r="D32" s="2"/>
      <c r="E32" s="2"/>
      <c r="F32" s="2"/>
      <c r="G32" s="2"/>
      <c r="H32" s="1"/>
    </row>
    <row r="33" spans="1:8" ht="18" x14ac:dyDescent="0.55000000000000004">
      <c r="A33" s="4" t="s">
        <v>55</v>
      </c>
      <c r="B33" s="32" t="s">
        <v>35</v>
      </c>
      <c r="C33" s="8">
        <f>+C32-C31</f>
        <v>46700</v>
      </c>
      <c r="D33" s="22"/>
      <c r="E33" s="22"/>
      <c r="F33" s="22"/>
      <c r="G33" s="22"/>
      <c r="H33" s="1"/>
    </row>
    <row r="34" spans="1:8" ht="18" x14ac:dyDescent="0.55000000000000004">
      <c r="A34" s="4" t="s">
        <v>67</v>
      </c>
      <c r="B34" s="60" t="s">
        <v>65</v>
      </c>
      <c r="C34" s="61">
        <f>C17/C4</f>
        <v>49</v>
      </c>
      <c r="D34" s="22"/>
      <c r="E34" s="22"/>
      <c r="F34" s="22"/>
      <c r="G34" s="22"/>
      <c r="H34" s="1"/>
    </row>
    <row r="35" spans="1:8" ht="18" x14ac:dyDescent="0.55000000000000004">
      <c r="A35" s="4" t="s">
        <v>68</v>
      </c>
      <c r="B35" s="60" t="s">
        <v>66</v>
      </c>
      <c r="C35" s="61">
        <f>D17/C4</f>
        <v>37</v>
      </c>
      <c r="D35" s="1"/>
      <c r="E35" s="1"/>
      <c r="F35" s="1"/>
      <c r="G35" s="1"/>
      <c r="H35" s="1"/>
    </row>
    <row r="36" spans="1:8" ht="18" x14ac:dyDescent="0.55000000000000004">
      <c r="A36" s="4" t="s">
        <v>69</v>
      </c>
      <c r="B36" s="60" t="s">
        <v>71</v>
      </c>
      <c r="C36" s="62">
        <f>C34/C5</f>
        <v>0.68055555555555558</v>
      </c>
      <c r="D36" s="1"/>
      <c r="G36" s="1"/>
      <c r="H36" s="1"/>
    </row>
    <row r="37" spans="1:8" ht="18" x14ac:dyDescent="0.55000000000000004">
      <c r="A37" s="1" t="s">
        <v>70</v>
      </c>
      <c r="B37" s="60" t="s">
        <v>72</v>
      </c>
      <c r="C37" s="62">
        <f>C35/C5</f>
        <v>0.51388888888888884</v>
      </c>
      <c r="D37" s="9"/>
      <c r="E37" s="9"/>
      <c r="F37" s="1"/>
      <c r="G37" s="1"/>
      <c r="H37" s="1"/>
    </row>
  </sheetData>
  <sheetProtection algorithmName="SHA-512" hashValue="77+m4SCMmMbgzta12ALJ0301egPe5KBBswSO/D2SBLzFnsGjQbujySwmwa98J9VlMc2Pe6UmqWv8mOt4OCPgnA==" saltValue="Z3Uudu1q6+Urls70Yk1LtQ==" spinCount="100000" sheet="1" selectLockedCells="1"/>
  <mergeCells count="1">
    <mergeCell ref="B18:C18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E77D-1F21-48D0-97D3-1A7303BF44EF}">
  <dimension ref="A1:O46"/>
  <sheetViews>
    <sheetView zoomScale="61" zoomScaleNormal="47" workbookViewId="0">
      <selection activeCell="G5" sqref="G5"/>
    </sheetView>
  </sheetViews>
  <sheetFormatPr defaultRowHeight="14.25" x14ac:dyDescent="0.45"/>
  <cols>
    <col min="1" max="1" width="5.53125" customWidth="1"/>
    <col min="2" max="2" width="63.796875" customWidth="1"/>
    <col min="3" max="3" width="6.73046875" customWidth="1"/>
    <col min="4" max="5" width="23.59765625" customWidth="1"/>
    <col min="6" max="6" width="4.6640625" customWidth="1"/>
    <col min="7" max="8" width="23.59765625" customWidth="1"/>
    <col min="9" max="9" width="5.33203125" customWidth="1"/>
    <col min="10" max="11" width="23.59765625" customWidth="1"/>
  </cols>
  <sheetData>
    <row r="1" spans="1:11" ht="36.4" thickBot="1" x14ac:dyDescent="1.1000000000000001">
      <c r="B1" s="28" t="s">
        <v>36</v>
      </c>
      <c r="C1" s="28"/>
    </row>
    <row r="2" spans="1:11" ht="18.399999999999999" thickBot="1" x14ac:dyDescent="0.6">
      <c r="A2" s="4"/>
      <c r="B2" s="29" t="s">
        <v>37</v>
      </c>
      <c r="C2" s="74"/>
      <c r="D2" s="30" t="s">
        <v>51</v>
      </c>
      <c r="E2" s="2"/>
      <c r="F2" s="2"/>
      <c r="G2" s="30" t="s">
        <v>51</v>
      </c>
      <c r="H2" s="2"/>
      <c r="J2" s="30" t="s">
        <v>51</v>
      </c>
      <c r="K2" s="2"/>
    </row>
    <row r="3" spans="1:11" ht="18" x14ac:dyDescent="0.55000000000000004">
      <c r="A3" s="4" t="s">
        <v>0</v>
      </c>
      <c r="B3" s="31" t="s">
        <v>1</v>
      </c>
      <c r="C3" s="75"/>
      <c r="D3" s="40">
        <v>100000</v>
      </c>
      <c r="E3" s="17"/>
      <c r="G3" s="40">
        <v>200000</v>
      </c>
      <c r="H3" s="17"/>
      <c r="J3" s="40">
        <v>500000</v>
      </c>
      <c r="K3" s="17"/>
    </row>
    <row r="4" spans="1:11" ht="18" x14ac:dyDescent="0.55000000000000004">
      <c r="A4" s="4" t="s">
        <v>2</v>
      </c>
      <c r="B4" s="5" t="s">
        <v>13</v>
      </c>
      <c r="C4" s="76"/>
      <c r="D4" s="41">
        <v>500</v>
      </c>
      <c r="E4" s="18"/>
      <c r="G4" s="41">
        <v>1200</v>
      </c>
      <c r="H4" s="18"/>
      <c r="J4" s="41">
        <v>2500</v>
      </c>
      <c r="K4" s="18"/>
    </row>
    <row r="5" spans="1:11" ht="18" x14ac:dyDescent="0.55000000000000004">
      <c r="A5" s="4" t="s">
        <v>3</v>
      </c>
      <c r="B5" s="5" t="s">
        <v>14</v>
      </c>
      <c r="C5" s="76"/>
      <c r="D5" s="42">
        <v>72</v>
      </c>
      <c r="E5" s="20"/>
      <c r="G5" s="42">
        <v>72</v>
      </c>
      <c r="H5" s="20"/>
      <c r="J5" s="42">
        <v>72</v>
      </c>
      <c r="K5" s="20"/>
    </row>
    <row r="6" spans="1:11" ht="18" x14ac:dyDescent="0.55000000000000004">
      <c r="A6" s="4" t="s">
        <v>5</v>
      </c>
      <c r="B6" s="32" t="s">
        <v>52</v>
      </c>
      <c r="C6" s="77"/>
      <c r="D6" s="16">
        <f>+D5*D4</f>
        <v>36000</v>
      </c>
      <c r="E6" s="18"/>
      <c r="G6" s="10">
        <f>+G5*G4</f>
        <v>86400</v>
      </c>
      <c r="H6" s="18"/>
      <c r="J6" s="52">
        <f>+J5*J4</f>
        <v>180000</v>
      </c>
      <c r="K6" s="18"/>
    </row>
    <row r="7" spans="1:11" ht="18" x14ac:dyDescent="0.55000000000000004">
      <c r="A7" s="4" t="s">
        <v>6</v>
      </c>
      <c r="B7" s="32" t="s">
        <v>57</v>
      </c>
      <c r="C7" s="77"/>
      <c r="D7" s="41">
        <v>20000</v>
      </c>
      <c r="E7" s="18"/>
      <c r="G7" s="41">
        <v>30000</v>
      </c>
      <c r="H7" s="18"/>
      <c r="J7" s="41">
        <v>50000</v>
      </c>
      <c r="K7" s="18"/>
    </row>
    <row r="8" spans="1:11" ht="18" x14ac:dyDescent="0.55000000000000004">
      <c r="A8" s="4" t="s">
        <v>7</v>
      </c>
      <c r="B8" s="5" t="s">
        <v>53</v>
      </c>
      <c r="C8" s="76"/>
      <c r="D8" s="16">
        <f>D6+D7</f>
        <v>56000</v>
      </c>
      <c r="E8" s="18"/>
      <c r="G8" s="10">
        <f>G6+G7</f>
        <v>116400</v>
      </c>
      <c r="H8" s="18"/>
      <c r="J8" s="52">
        <f>J6+J7</f>
        <v>230000</v>
      </c>
      <c r="K8" s="18"/>
    </row>
    <row r="9" spans="1:11" ht="18" x14ac:dyDescent="0.55000000000000004">
      <c r="A9" s="4" t="s">
        <v>9</v>
      </c>
      <c r="B9" s="5" t="s">
        <v>8</v>
      </c>
      <c r="C9" s="76"/>
      <c r="D9" s="47" t="str">
        <f>IF(D4&gt;(D3/D5),"YES","NO")</f>
        <v>NO</v>
      </c>
      <c r="E9" s="45"/>
      <c r="G9" s="50" t="str">
        <f>IF(G4&gt;(G3/G5),"YES","NO")</f>
        <v>NO</v>
      </c>
      <c r="H9" s="45"/>
      <c r="J9" s="53" t="str">
        <f>IF(J4&gt;(J3/J5),"YES","NO")</f>
        <v>NO</v>
      </c>
      <c r="K9" s="45"/>
    </row>
    <row r="10" spans="1:11" ht="18.399999999999999" thickBot="1" x14ac:dyDescent="0.6">
      <c r="A10" s="4"/>
      <c r="B10" s="3"/>
      <c r="C10" s="3"/>
      <c r="D10" s="2"/>
      <c r="E10" s="45"/>
      <c r="F10" s="45"/>
      <c r="G10" s="2"/>
      <c r="H10" s="45"/>
      <c r="J10" s="2"/>
      <c r="K10" s="45"/>
    </row>
    <row r="11" spans="1:11" ht="18.399999999999999" thickBot="1" x14ac:dyDescent="0.6">
      <c r="A11" s="4" t="s">
        <v>12</v>
      </c>
      <c r="B11" s="29" t="s">
        <v>38</v>
      </c>
      <c r="C11" s="2"/>
      <c r="D11" s="35" t="s">
        <v>23</v>
      </c>
      <c r="E11" s="36" t="s">
        <v>24</v>
      </c>
      <c r="F11" s="18"/>
      <c r="G11" s="35" t="s">
        <v>23</v>
      </c>
      <c r="H11" s="36" t="s">
        <v>24</v>
      </c>
      <c r="J11" s="35" t="s">
        <v>23</v>
      </c>
      <c r="K11" s="36" t="s">
        <v>24</v>
      </c>
    </row>
    <row r="12" spans="1:11" ht="18" x14ac:dyDescent="0.55000000000000004">
      <c r="A12" s="4" t="s">
        <v>25</v>
      </c>
      <c r="B12" s="31" t="s">
        <v>10</v>
      </c>
      <c r="C12" s="75"/>
      <c r="D12" s="15" t="s">
        <v>60</v>
      </c>
      <c r="E12" s="15" t="s">
        <v>22</v>
      </c>
      <c r="F12" s="2"/>
      <c r="G12" s="11" t="s">
        <v>60</v>
      </c>
      <c r="H12" s="11" t="s">
        <v>22</v>
      </c>
      <c r="J12" s="54" t="s">
        <v>60</v>
      </c>
      <c r="K12" s="54" t="s">
        <v>22</v>
      </c>
    </row>
    <row r="13" spans="1:11" ht="18" x14ac:dyDescent="0.55000000000000004">
      <c r="A13" s="4" t="s">
        <v>15</v>
      </c>
      <c r="B13" s="5" t="s">
        <v>11</v>
      </c>
      <c r="C13" s="76"/>
      <c r="D13" s="6">
        <v>24</v>
      </c>
      <c r="E13" s="6">
        <v>12</v>
      </c>
      <c r="F13" s="2"/>
      <c r="G13" s="14">
        <v>24</v>
      </c>
      <c r="H13" s="14">
        <v>12</v>
      </c>
      <c r="J13" s="55">
        <v>24</v>
      </c>
      <c r="K13" s="55">
        <v>12</v>
      </c>
    </row>
    <row r="15" spans="1:11" ht="18" x14ac:dyDescent="0.55000000000000004">
      <c r="A15" s="4" t="s">
        <v>16</v>
      </c>
      <c r="B15" s="5" t="s">
        <v>57</v>
      </c>
      <c r="C15" s="76"/>
      <c r="D15" s="7">
        <f>+D7</f>
        <v>20000</v>
      </c>
      <c r="E15" s="7">
        <f>+D7</f>
        <v>20000</v>
      </c>
      <c r="F15" s="17"/>
      <c r="G15" s="12">
        <f>+G7</f>
        <v>30000</v>
      </c>
      <c r="H15" s="12">
        <f>+G7</f>
        <v>30000</v>
      </c>
      <c r="J15" s="56">
        <f>+J7</f>
        <v>50000</v>
      </c>
      <c r="K15" s="56">
        <f>+J7</f>
        <v>50000</v>
      </c>
    </row>
    <row r="16" spans="1:11" ht="18" x14ac:dyDescent="0.55000000000000004">
      <c r="A16" s="4" t="s">
        <v>17</v>
      </c>
      <c r="B16" s="5" t="s">
        <v>4</v>
      </c>
      <c r="C16" s="76"/>
      <c r="D16" s="7">
        <f>D4*D13</f>
        <v>12000</v>
      </c>
      <c r="E16" s="7">
        <f>D4*E13</f>
        <v>6000</v>
      </c>
      <c r="F16" s="17"/>
      <c r="G16" s="12">
        <f>G4*G13</f>
        <v>28800</v>
      </c>
      <c r="H16" s="12">
        <f>G4*H13</f>
        <v>14400</v>
      </c>
      <c r="J16" s="56">
        <f>J4*J13</f>
        <v>60000</v>
      </c>
      <c r="K16" s="56">
        <f>J4*K13</f>
        <v>30000</v>
      </c>
    </row>
    <row r="17" spans="1:11" ht="18.399999999999999" thickBot="1" x14ac:dyDescent="0.6">
      <c r="A17" s="4" t="s">
        <v>18</v>
      </c>
      <c r="B17" s="32" t="s">
        <v>21</v>
      </c>
      <c r="C17" s="77"/>
      <c r="D17" s="8">
        <f>SUM(D15,D16)</f>
        <v>32000</v>
      </c>
      <c r="E17" s="8">
        <f>SUM(E15:E16)</f>
        <v>26000</v>
      </c>
      <c r="F17" s="17"/>
      <c r="G17" s="13">
        <f>SUM(G15,G16)</f>
        <v>58800</v>
      </c>
      <c r="H17" s="13">
        <f>SUM(H15:H16)</f>
        <v>44400</v>
      </c>
      <c r="J17" s="57">
        <f>SUM(J15,J16)</f>
        <v>110000</v>
      </c>
      <c r="K17" s="57">
        <f>SUM(K15:K16)</f>
        <v>80000</v>
      </c>
    </row>
    <row r="18" spans="1:11" ht="18.399999999999999" thickBot="1" x14ac:dyDescent="0.6">
      <c r="A18" s="4" t="s">
        <v>19</v>
      </c>
      <c r="B18" s="86" t="s">
        <v>56</v>
      </c>
      <c r="C18" s="86"/>
      <c r="D18" s="86"/>
      <c r="E18" s="63">
        <f>D17-E17</f>
        <v>6000</v>
      </c>
      <c r="F18" s="1"/>
      <c r="G18" s="64"/>
      <c r="H18" s="65">
        <f>G17-H17</f>
        <v>14400</v>
      </c>
      <c r="J18" s="69"/>
      <c r="K18" s="70">
        <f>J17-K17</f>
        <v>30000</v>
      </c>
    </row>
    <row r="19" spans="1:11" ht="63.4" customHeight="1" x14ac:dyDescent="0.65">
      <c r="A19" s="4" t="s">
        <v>20</v>
      </c>
      <c r="B19" s="39" t="s">
        <v>59</v>
      </c>
      <c r="C19" s="39"/>
      <c r="F19" s="2"/>
    </row>
    <row r="20" spans="1:11" ht="17.649999999999999" customHeight="1" x14ac:dyDescent="0.45">
      <c r="H20" s="71"/>
    </row>
    <row r="21" spans="1:11" ht="18" x14ac:dyDescent="0.55000000000000004">
      <c r="A21" s="4" t="s">
        <v>26</v>
      </c>
      <c r="B21" s="5" t="s">
        <v>27</v>
      </c>
      <c r="C21" s="3"/>
      <c r="E21" s="7">
        <f>+E17*0.2</f>
        <v>5200</v>
      </c>
      <c r="F21" s="4"/>
      <c r="H21" s="12">
        <f>+H17*0.2</f>
        <v>8880</v>
      </c>
      <c r="K21" s="56">
        <f>+K17*0.2</f>
        <v>16000</v>
      </c>
    </row>
    <row r="22" spans="1:11" ht="18" x14ac:dyDescent="0.55000000000000004">
      <c r="A22" s="4" t="s">
        <v>28</v>
      </c>
      <c r="B22" s="27" t="s">
        <v>29</v>
      </c>
      <c r="C22" s="78"/>
      <c r="D22" s="43">
        <v>10</v>
      </c>
      <c r="E22" s="26"/>
      <c r="F22" s="17"/>
      <c r="G22" s="43">
        <v>10</v>
      </c>
      <c r="H22" s="26"/>
      <c r="J22" s="43">
        <v>10</v>
      </c>
      <c r="K22" s="26"/>
    </row>
    <row r="23" spans="1:11" ht="18" x14ac:dyDescent="0.55000000000000004">
      <c r="A23" s="4" t="s">
        <v>30</v>
      </c>
      <c r="B23" s="27" t="s">
        <v>63</v>
      </c>
      <c r="C23" s="78"/>
      <c r="D23" s="44">
        <v>100</v>
      </c>
      <c r="E23" s="25"/>
      <c r="F23" s="17"/>
      <c r="G23" s="44">
        <v>100</v>
      </c>
      <c r="H23" s="25"/>
      <c r="J23" s="44">
        <v>100</v>
      </c>
      <c r="K23" s="25"/>
    </row>
    <row r="24" spans="1:11" ht="18" x14ac:dyDescent="0.55000000000000004">
      <c r="A24" s="4" t="s">
        <v>31</v>
      </c>
      <c r="B24" s="27" t="s">
        <v>64</v>
      </c>
      <c r="C24" s="79"/>
      <c r="E24" s="7">
        <f>+D22*D23</f>
        <v>1000</v>
      </c>
      <c r="H24" s="12">
        <f>+G22*G23</f>
        <v>1000</v>
      </c>
      <c r="K24" s="56">
        <f>+J22*J23</f>
        <v>1000</v>
      </c>
    </row>
    <row r="25" spans="1:11" ht="18.399999999999999" thickBot="1" x14ac:dyDescent="0.6">
      <c r="A25" s="4" t="s">
        <v>32</v>
      </c>
      <c r="B25" s="38" t="s">
        <v>33</v>
      </c>
      <c r="C25" s="80"/>
      <c r="E25" s="46">
        <f>+E21-E24</f>
        <v>4200</v>
      </c>
      <c r="H25" s="68">
        <f>+H21-H24</f>
        <v>7880</v>
      </c>
      <c r="K25" s="58">
        <f>+K21-K24</f>
        <v>15000</v>
      </c>
    </row>
    <row r="26" spans="1:11" ht="15" thickTop="1" thickBot="1" x14ac:dyDescent="0.5"/>
    <row r="27" spans="1:11" ht="18.399999999999999" thickBot="1" x14ac:dyDescent="0.6">
      <c r="A27" s="4" t="s">
        <v>34</v>
      </c>
      <c r="B27" s="34" t="s">
        <v>61</v>
      </c>
      <c r="C27" s="3"/>
      <c r="D27" s="18"/>
      <c r="E27" s="18"/>
      <c r="F27" s="18"/>
      <c r="G27" s="18"/>
      <c r="H27" s="18"/>
      <c r="J27" s="18"/>
      <c r="K27" s="18"/>
    </row>
    <row r="28" spans="1:11" ht="18" x14ac:dyDescent="0.55000000000000004">
      <c r="A28" s="4" t="s">
        <v>45</v>
      </c>
      <c r="B28" s="33" t="s">
        <v>74</v>
      </c>
      <c r="C28" s="81"/>
      <c r="D28" s="7">
        <f>+E24</f>
        <v>1000</v>
      </c>
      <c r="F28" s="1"/>
      <c r="G28" s="12">
        <f>+H24</f>
        <v>1000</v>
      </c>
      <c r="J28" s="56">
        <f>+K24</f>
        <v>1000</v>
      </c>
    </row>
    <row r="29" spans="1:11" ht="18" x14ac:dyDescent="0.55000000000000004">
      <c r="A29" s="4" t="s">
        <v>46</v>
      </c>
      <c r="B29" s="5" t="s">
        <v>44</v>
      </c>
      <c r="C29" s="76"/>
      <c r="D29" s="49">
        <f>(23-D22)</f>
        <v>13</v>
      </c>
      <c r="E29" s="21"/>
      <c r="F29" s="21"/>
      <c r="G29" s="51">
        <f>(23-G22)</f>
        <v>13</v>
      </c>
      <c r="H29" s="21"/>
      <c r="J29" s="59">
        <f>(23-J22)</f>
        <v>13</v>
      </c>
      <c r="K29" s="21"/>
    </row>
    <row r="30" spans="1:11" ht="18" x14ac:dyDescent="0.55000000000000004">
      <c r="A30" s="4" t="s">
        <v>47</v>
      </c>
      <c r="B30" s="23" t="s">
        <v>50</v>
      </c>
      <c r="C30" s="82"/>
      <c r="D30" s="7">
        <f>D23*D29</f>
        <v>1300</v>
      </c>
      <c r="E30" s="1"/>
      <c r="F30" s="1"/>
      <c r="G30" s="12">
        <f>G23*G29</f>
        <v>1300</v>
      </c>
      <c r="H30" s="1"/>
      <c r="J30" s="56">
        <f>J23*J29</f>
        <v>1300</v>
      </c>
      <c r="K30" s="1"/>
    </row>
    <row r="31" spans="1:11" ht="18" x14ac:dyDescent="0.55000000000000004">
      <c r="A31" s="4" t="s">
        <v>48</v>
      </c>
      <c r="B31" s="23" t="s">
        <v>54</v>
      </c>
      <c r="C31" s="82"/>
      <c r="D31" s="7">
        <f>D28+D30</f>
        <v>2300</v>
      </c>
      <c r="E31" s="1"/>
      <c r="F31" s="1"/>
      <c r="G31" s="12">
        <f>G28+G30</f>
        <v>2300</v>
      </c>
      <c r="H31" s="1"/>
      <c r="J31" s="56">
        <f>J28+J30</f>
        <v>2300</v>
      </c>
      <c r="K31" s="1"/>
    </row>
    <row r="32" spans="1:11" ht="18" x14ac:dyDescent="0.55000000000000004">
      <c r="A32" s="4" t="s">
        <v>49</v>
      </c>
      <c r="B32" s="5" t="s">
        <v>62</v>
      </c>
      <c r="C32" s="76"/>
      <c r="D32" s="7">
        <f>D17</f>
        <v>32000</v>
      </c>
      <c r="E32" s="2"/>
      <c r="F32" s="2"/>
      <c r="G32" s="12">
        <f>G17</f>
        <v>58800</v>
      </c>
      <c r="H32" s="2"/>
      <c r="J32" s="56">
        <f>J17</f>
        <v>110000</v>
      </c>
      <c r="K32" s="2"/>
    </row>
    <row r="33" spans="1:15" ht="18" x14ac:dyDescent="0.55000000000000004">
      <c r="A33" s="4" t="s">
        <v>55</v>
      </c>
      <c r="B33" s="32" t="s">
        <v>35</v>
      </c>
      <c r="C33" s="77"/>
      <c r="D33" s="8">
        <f>+D32-D31</f>
        <v>29700</v>
      </c>
      <c r="E33" s="22"/>
      <c r="F33" s="22"/>
      <c r="G33" s="13">
        <f>+G32-G31</f>
        <v>56500</v>
      </c>
      <c r="H33" s="22"/>
      <c r="J33" s="57">
        <f>+J32-J31</f>
        <v>107700</v>
      </c>
      <c r="K33" s="22"/>
    </row>
    <row r="34" spans="1:15" ht="18" x14ac:dyDescent="0.55000000000000004">
      <c r="A34" s="4" t="s">
        <v>67</v>
      </c>
      <c r="B34" s="60" t="s">
        <v>65</v>
      </c>
      <c r="C34" s="83"/>
      <c r="D34" s="61">
        <f>D17/D4</f>
        <v>64</v>
      </c>
      <c r="E34" s="22"/>
      <c r="F34" s="22"/>
      <c r="G34" s="66">
        <f>G17/G4</f>
        <v>49</v>
      </c>
      <c r="H34" s="22"/>
      <c r="J34" s="72">
        <f>J17/J4</f>
        <v>44</v>
      </c>
      <c r="K34" s="22"/>
    </row>
    <row r="35" spans="1:15" ht="18" x14ac:dyDescent="0.55000000000000004">
      <c r="A35" s="4" t="s">
        <v>68</v>
      </c>
      <c r="B35" s="60" t="s">
        <v>66</v>
      </c>
      <c r="C35" s="83"/>
      <c r="D35" s="61">
        <f>E17/D4</f>
        <v>52</v>
      </c>
      <c r="E35" s="1"/>
      <c r="F35" s="1"/>
      <c r="G35" s="66">
        <f>H17/G4</f>
        <v>37</v>
      </c>
      <c r="H35" s="1"/>
      <c r="J35" s="72">
        <f>K17/J4</f>
        <v>32</v>
      </c>
      <c r="K35" s="1"/>
    </row>
    <row r="36" spans="1:15" ht="18" x14ac:dyDescent="0.55000000000000004">
      <c r="A36" s="4" t="s">
        <v>69</v>
      </c>
      <c r="B36" s="60" t="s">
        <v>71</v>
      </c>
      <c r="C36" s="83"/>
      <c r="D36" s="62">
        <f>D34/D5</f>
        <v>0.88888888888888884</v>
      </c>
      <c r="E36" s="1"/>
      <c r="G36" s="67">
        <f>G34/G5</f>
        <v>0.68055555555555558</v>
      </c>
      <c r="H36" s="1"/>
      <c r="J36" s="73">
        <f>J34/J5</f>
        <v>0.61111111111111116</v>
      </c>
      <c r="K36" s="1"/>
    </row>
    <row r="37" spans="1:15" ht="18" x14ac:dyDescent="0.55000000000000004">
      <c r="A37" s="4" t="s">
        <v>70</v>
      </c>
      <c r="B37" s="60" t="s">
        <v>72</v>
      </c>
      <c r="C37" s="83"/>
      <c r="D37" s="62">
        <f>D35/D5</f>
        <v>0.72222222222222221</v>
      </c>
      <c r="E37" s="9"/>
      <c r="F37" s="9"/>
      <c r="G37" s="67">
        <f>G35/G5</f>
        <v>0.51388888888888884</v>
      </c>
      <c r="H37" s="9"/>
      <c r="J37" s="73">
        <f>J35/J5</f>
        <v>0.44444444444444442</v>
      </c>
      <c r="K37" s="9"/>
    </row>
    <row r="40" spans="1:15" ht="18" x14ac:dyDescent="0.55000000000000004">
      <c r="A40" s="48" t="s">
        <v>42</v>
      </c>
    </row>
    <row r="41" spans="1:15" ht="18" x14ac:dyDescent="0.55000000000000004">
      <c r="A41" s="3" t="s">
        <v>41</v>
      </c>
    </row>
    <row r="42" spans="1:15" ht="18" x14ac:dyDescent="0.55000000000000004">
      <c r="A42" s="1" t="s">
        <v>40</v>
      </c>
    </row>
    <row r="43" spans="1:15" ht="18" x14ac:dyDescent="0.55000000000000004">
      <c r="A43" s="45" t="s">
        <v>43</v>
      </c>
      <c r="O43" t="s">
        <v>73</v>
      </c>
    </row>
    <row r="44" spans="1:15" ht="18" x14ac:dyDescent="0.55000000000000004">
      <c r="A44" s="45" t="s">
        <v>39</v>
      </c>
    </row>
    <row r="45" spans="1:15" ht="18" x14ac:dyDescent="0.55000000000000004">
      <c r="A45" s="45" t="s">
        <v>58</v>
      </c>
    </row>
    <row r="46" spans="1:15" ht="18" x14ac:dyDescent="0.55000000000000004">
      <c r="A46" s="45"/>
    </row>
  </sheetData>
  <sheetProtection algorithmName="SHA-512" hashValue="iESDzzTRimAOW44Mp923lvaBXzvLFhcMWas8CfaMCVkkCWw6ko0M36ZDJGhenFCz9tmdS4mnHHT+fUvs7NS+jw==" saltValue="RjOqoZjas+hNeR8xrq4Qeg==" spinCount="100000" sheet="1" objects="1" scenarios="1" selectLockedCells="1"/>
  <mergeCells count="1">
    <mergeCell ref="B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0FD8-5AAD-4ADB-9AA6-BBF8D739A3BF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24-12 Switch Calculator</vt:lpstr>
      <vt:lpstr>24-12 Switch Calc  3 Options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Lawler</dc:creator>
  <cp:keywords/>
  <dc:description/>
  <cp:lastModifiedBy>Larry Lawler</cp:lastModifiedBy>
  <cp:revision/>
  <cp:lastPrinted>2022-12-27T15:04:43Z</cp:lastPrinted>
  <dcterms:created xsi:type="dcterms:W3CDTF">2021-05-31T14:36:17Z</dcterms:created>
  <dcterms:modified xsi:type="dcterms:W3CDTF">2023-01-12T14:30:14Z</dcterms:modified>
  <cp:category/>
  <cp:contentStatus/>
</cp:coreProperties>
</file>